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<sst xmlns="http://schemas.openxmlformats.org/spreadsheetml/2006/main" uniqueCount="42">
  <si>
    <t>Convertible Note or Pre-Money SAFE Dilution Analysis</t>
  </si>
  <si>
    <t>Pre-round ownership</t>
  </si>
  <si>
    <t>Series A</t>
  </si>
  <si>
    <t>Founders</t>
  </si>
  <si>
    <t>Pre-money</t>
  </si>
  <si>
    <t>Investment</t>
  </si>
  <si>
    <t>Option pool requirement</t>
  </si>
  <si>
    <t>Note or pre-money SAFE amount</t>
  </si>
  <si>
    <t>Annual interest</t>
  </si>
  <si>
    <t xml:space="preserve">Series A % </t>
  </si>
  <si>
    <t>Period in months</t>
  </si>
  <si>
    <t>Accrued interest</t>
  </si>
  <si>
    <t>Pre-money cap</t>
  </si>
  <si>
    <t>Discount</t>
  </si>
  <si>
    <t>First approach: Fixed Initial Percentage of stock options</t>
  </si>
  <si>
    <t>Founder shares</t>
  </si>
  <si>
    <t>Options required</t>
  </si>
  <si>
    <t>Pre-A fully diluted shares</t>
  </si>
  <si>
    <t>Series A share price</t>
  </si>
  <si>
    <t xml:space="preserve">   Pre-money valuation divided by fully diluted shares</t>
  </si>
  <si>
    <t>Share price</t>
  </si>
  <si>
    <t>Cap price</t>
  </si>
  <si>
    <t>Discount price</t>
  </si>
  <si>
    <t>Series A price</t>
  </si>
  <si>
    <t>Min. price</t>
  </si>
  <si>
    <t>Note/SAFE price</t>
  </si>
  <si>
    <t>Fixed Initial % of options:</t>
  </si>
  <si>
    <t>Stock</t>
  </si>
  <si>
    <t>Ownership</t>
  </si>
  <si>
    <t>Convertibles</t>
  </si>
  <si>
    <t>Required option pool</t>
  </si>
  <si>
    <t>Series A investors</t>
  </si>
  <si>
    <t>Second approach: fixed the end-of-round % of options &amp; Series A investor ownership</t>
  </si>
  <si>
    <t>Iterated share price</t>
  </si>
  <si>
    <t>Target Series A %</t>
  </si>
  <si>
    <t>Calculated %:</t>
  </si>
  <si>
    <t>Convertible  price</t>
  </si>
  <si>
    <t>Stock required:</t>
  </si>
  <si>
    <t>Requirements</t>
  </si>
  <si>
    <t>Shares</t>
  </si>
  <si>
    <t>Comparison of the two Approaches</t>
  </si>
  <si>
    <t>Fixed End-of-Round % of options &amp; stock:</t>
  </si>
</sst>
</file>

<file path=xl/styles.xml><?xml version="1.0" encoding="utf-8"?>
<styleSheet xmlns="http://schemas.openxmlformats.org/spreadsheetml/2006/main">
  <numFmts count="9">
    <numFmt numFmtId="0" formatCode="General"/>
    <numFmt numFmtId="59" formatCode="&quot;$&quot;#,##0"/>
    <numFmt numFmtId="60" formatCode="#,##0.0%"/>
    <numFmt numFmtId="61" formatCode="0.0%"/>
    <numFmt numFmtId="62" formatCode="&quot;$&quot;#,##0.00"/>
    <numFmt numFmtId="63" formatCode="&quot;$&quot;0.00"/>
    <numFmt numFmtId="64" formatCode="&quot;$&quot;#,##0.000"/>
    <numFmt numFmtId="65" formatCode="#,##0.0"/>
    <numFmt numFmtId="66" formatCode="#,##0.00%"/>
  </numFmts>
  <fonts count="11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10"/>
      <color indexed="8"/>
      <name val="Helvetica Neue"/>
    </font>
    <font>
      <b val="1"/>
      <sz val="19"/>
      <color indexed="8"/>
      <name val="Helvetica Neue"/>
    </font>
    <font>
      <b val="1"/>
      <sz val="15"/>
      <color indexed="8"/>
      <name val="Helvetica Neue"/>
    </font>
    <font>
      <b val="1"/>
      <sz val="13"/>
      <color indexed="14"/>
      <name val="Helvetica Neue"/>
    </font>
    <font>
      <b val="1"/>
      <sz val="13"/>
      <color indexed="8"/>
      <name val="Helvetica Neue"/>
    </font>
    <font>
      <b val="1"/>
      <sz val="16"/>
      <color indexed="8"/>
      <name val="Helvetica Neue"/>
    </font>
    <font>
      <b val="1"/>
      <sz val="14"/>
      <color indexed="8"/>
      <name val="Helvetica Neue"/>
    </font>
    <font>
      <b val="1"/>
      <sz val="17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1" applyNumberFormat="0" applyFont="1" applyFill="1" applyBorder="1" applyAlignment="1" applyProtection="0">
      <alignment vertical="top" wrapText="1"/>
    </xf>
    <xf numFmtId="49" fontId="4" fillId="3" borderId="2" applyNumberFormat="1" applyFont="1" applyFill="1" applyBorder="1" applyAlignment="1" applyProtection="0">
      <alignment horizontal="center" vertical="top" wrapText="1"/>
    </xf>
    <xf numFmtId="0" fontId="0" fillId="3" borderId="2" applyNumberFormat="0" applyFont="1" applyFill="1" applyBorder="1" applyAlignment="1" applyProtection="0">
      <alignment vertical="top" wrapText="1"/>
    </xf>
    <xf numFmtId="0" fontId="0" fillId="3" borderId="3" applyNumberFormat="0" applyFont="1" applyFill="1" applyBorder="1" applyAlignment="1" applyProtection="0">
      <alignment vertical="top" wrapText="1"/>
    </xf>
    <xf numFmtId="49" fontId="5" fillId="4" borderId="3" applyNumberFormat="1" applyFont="1" applyFill="1" applyBorder="1" applyAlignment="1" applyProtection="0">
      <alignment vertical="top" wrapText="1"/>
    </xf>
    <xf numFmtId="0" fontId="2" fillId="4" borderId="3" applyNumberFormat="0" applyFont="1" applyFill="1" applyBorder="1" applyAlignment="1" applyProtection="0">
      <alignment vertical="top" wrapText="1"/>
    </xf>
    <xf numFmtId="49" fontId="2" fillId="4" borderId="3" applyNumberFormat="1" applyFont="1" applyFill="1" applyBorder="1" applyAlignment="1" applyProtection="0">
      <alignment vertical="top" wrapText="1"/>
    </xf>
    <xf numFmtId="3" fontId="6" fillId="4" borderId="3" applyNumberFormat="1" applyFont="1" applyFill="1" applyBorder="1" applyAlignment="1" applyProtection="0">
      <alignment vertical="top" wrapText="1"/>
    </xf>
    <xf numFmtId="59" fontId="2" fillId="4" borderId="3" applyNumberFormat="1" applyFont="1" applyFill="1" applyBorder="1" applyAlignment="1" applyProtection="0">
      <alignment vertical="top" wrapText="1"/>
    </xf>
    <xf numFmtId="0" fontId="7" fillId="4" borderId="3" applyNumberFormat="0" applyFont="1" applyFill="1" applyBorder="1" applyAlignment="1" applyProtection="0">
      <alignment vertical="top" wrapText="1"/>
    </xf>
    <xf numFmtId="10" fontId="6" fillId="4" borderId="3" applyNumberFormat="1" applyFont="1" applyFill="1" applyBorder="1" applyAlignment="1" applyProtection="0">
      <alignment vertical="top" wrapText="1"/>
    </xf>
    <xf numFmtId="59" fontId="6" fillId="4" borderId="3" applyNumberFormat="1" applyFont="1" applyFill="1" applyBorder="1" applyAlignment="1" applyProtection="0">
      <alignment vertical="top" wrapText="1"/>
    </xf>
    <xf numFmtId="0" fontId="0" fillId="4" borderId="3" applyNumberFormat="0" applyFont="1" applyFill="1" applyBorder="1" applyAlignment="1" applyProtection="0">
      <alignment vertical="top" wrapText="1"/>
    </xf>
    <xf numFmtId="9" fontId="6" fillId="4" borderId="3" applyNumberFormat="1" applyFont="1" applyFill="1" applyBorder="1" applyAlignment="1" applyProtection="0">
      <alignment vertical="top" wrapText="1"/>
    </xf>
    <xf numFmtId="60" fontId="7" fillId="4" borderId="3" applyNumberFormat="1" applyFont="1" applyFill="1" applyBorder="1" applyAlignment="1" applyProtection="0">
      <alignment vertical="top" wrapText="1"/>
    </xf>
    <xf numFmtId="3" fontId="7" fillId="4" borderId="3" applyNumberFormat="1" applyFont="1" applyFill="1" applyBorder="1" applyAlignment="1" applyProtection="0">
      <alignment vertical="top" wrapText="1"/>
    </xf>
    <xf numFmtId="61" fontId="6" fillId="4" borderId="3" applyNumberFormat="1" applyFont="1" applyFill="1" applyBorder="1" applyAlignment="1" applyProtection="0">
      <alignment vertical="top" wrapText="1"/>
    </xf>
    <xf numFmtId="49" fontId="8" fillId="4" borderId="3" applyNumberFormat="1" applyFont="1" applyFill="1" applyBorder="1" applyAlignment="1" applyProtection="0">
      <alignment vertical="top" wrapText="1"/>
    </xf>
    <xf numFmtId="49" fontId="7" fillId="4" borderId="3" applyNumberFormat="1" applyFont="1" applyFill="1" applyBorder="1" applyAlignment="1" applyProtection="0">
      <alignment vertical="top" wrapText="1"/>
    </xf>
    <xf numFmtId="0" fontId="3" fillId="4" borderId="3" applyNumberFormat="0" applyFont="1" applyFill="1" applyBorder="1" applyAlignment="1" applyProtection="0">
      <alignment horizontal="right" vertical="top" wrapText="1"/>
    </xf>
    <xf numFmtId="0" fontId="7" fillId="4" borderId="3" applyNumberFormat="0" applyFont="1" applyFill="1" applyBorder="1" applyAlignment="1" applyProtection="0">
      <alignment horizontal="right" vertical="top" wrapText="1"/>
    </xf>
    <xf numFmtId="62" fontId="7" fillId="4" borderId="3" applyNumberFormat="1" applyFont="1" applyFill="1" applyBorder="1" applyAlignment="1" applyProtection="0">
      <alignment vertical="top" wrapText="1"/>
    </xf>
    <xf numFmtId="0" fontId="3" fillId="4" borderId="3" applyNumberFormat="0" applyFont="1" applyFill="1" applyBorder="1" applyAlignment="1" applyProtection="0">
      <alignment vertical="top" wrapText="1"/>
    </xf>
    <xf numFmtId="49" fontId="7" fillId="4" borderId="3" applyNumberFormat="1" applyFont="1" applyFill="1" applyBorder="1" applyAlignment="1" applyProtection="0">
      <alignment horizontal="right" vertical="top" wrapText="1"/>
    </xf>
    <xf numFmtId="62" fontId="7" fillId="4" borderId="3" applyNumberFormat="1" applyFont="1" applyFill="1" applyBorder="1" applyAlignment="1" applyProtection="0">
      <alignment horizontal="right" vertical="top" wrapText="1"/>
    </xf>
    <xf numFmtId="62" fontId="2" fillId="4" borderId="3" applyNumberFormat="1" applyFont="1" applyFill="1" applyBorder="1" applyAlignment="1" applyProtection="0">
      <alignment vertical="top" wrapText="1"/>
    </xf>
    <xf numFmtId="63" fontId="2" fillId="4" borderId="3" applyNumberFormat="1" applyFont="1" applyFill="1" applyBorder="1" applyAlignment="1" applyProtection="0">
      <alignment vertical="top" wrapText="1"/>
    </xf>
    <xf numFmtId="0" fontId="3" fillId="3" borderId="3" applyNumberFormat="0" applyFont="1" applyFill="1" applyBorder="1" applyAlignment="1" applyProtection="0">
      <alignment vertical="top" wrapText="1"/>
    </xf>
    <xf numFmtId="0" fontId="3" fillId="3" borderId="3" applyNumberFormat="0" applyFont="1" applyFill="1" applyBorder="1" applyAlignment="1" applyProtection="0">
      <alignment horizontal="right" vertical="top" wrapText="1"/>
    </xf>
    <xf numFmtId="0" fontId="9" fillId="4" borderId="3" applyNumberFormat="0" applyFont="1" applyFill="1" applyBorder="1" applyAlignment="1" applyProtection="0">
      <alignment horizontal="center" vertical="top" wrapText="1"/>
    </xf>
    <xf numFmtId="49" fontId="9" fillId="4" borderId="3" applyNumberFormat="1" applyFont="1" applyFill="1" applyBorder="1" applyAlignment="1" applyProtection="0">
      <alignment horizontal="center" vertical="top" wrapText="1"/>
    </xf>
    <xf numFmtId="3" fontId="2" fillId="4" borderId="3" applyNumberFormat="1" applyFont="1" applyFill="1" applyBorder="1" applyAlignment="1" applyProtection="0">
      <alignment vertical="top" wrapText="1"/>
    </xf>
    <xf numFmtId="60" fontId="2" fillId="4" borderId="3" applyNumberFormat="1" applyFont="1" applyFill="1" applyBorder="1" applyAlignment="1" applyProtection="0">
      <alignment vertical="top" wrapText="1"/>
    </xf>
    <xf numFmtId="59" fontId="0" fillId="3" borderId="3" applyNumberFormat="1" applyFont="1" applyFill="1" applyBorder="1" applyAlignment="1" applyProtection="0">
      <alignment vertical="top" wrapText="1"/>
    </xf>
    <xf numFmtId="64" fontId="6" fillId="4" borderId="3" applyNumberFormat="1" applyFont="1" applyFill="1" applyBorder="1" applyAlignment="1" applyProtection="0">
      <alignment horizontal="center" vertical="top" wrapText="1"/>
    </xf>
    <xf numFmtId="49" fontId="2" fillId="4" borderId="3" applyNumberFormat="1" applyFont="1" applyFill="1" applyBorder="1" applyAlignment="1" applyProtection="0">
      <alignment horizontal="right" vertical="top" wrapText="1"/>
    </xf>
    <xf numFmtId="0" fontId="7" fillId="4" borderId="3" applyNumberFormat="0" applyFont="1" applyFill="1" applyBorder="1" applyAlignment="1" applyProtection="0">
      <alignment horizontal="left" vertical="top" wrapText="1"/>
    </xf>
    <xf numFmtId="60" fontId="7" fillId="4" borderId="3" applyNumberFormat="1" applyFont="1" applyFill="1" applyBorder="1" applyAlignment="1" applyProtection="0">
      <alignment horizontal="left" vertical="top" wrapText="1"/>
    </xf>
    <xf numFmtId="60" fontId="2" fillId="4" borderId="3" applyNumberFormat="1" applyFont="1" applyFill="1" applyBorder="1" applyAlignment="1" applyProtection="0">
      <alignment horizontal="left" vertical="top" wrapText="1"/>
    </xf>
    <xf numFmtId="0" fontId="2" fillId="3" borderId="3" applyNumberFormat="0" applyFont="1" applyFill="1" applyBorder="1" applyAlignment="1" applyProtection="0">
      <alignment horizontal="left" vertical="top" wrapText="1"/>
    </xf>
    <xf numFmtId="0" fontId="2" fillId="3" borderId="3" applyNumberFormat="0" applyFont="1" applyFill="1" applyBorder="1" applyAlignment="1" applyProtection="0">
      <alignment vertical="top" wrapText="1"/>
    </xf>
    <xf numFmtId="0" fontId="7" fillId="3" borderId="3" applyNumberFormat="0" applyFont="1" applyFill="1" applyBorder="1" applyAlignment="1" applyProtection="0">
      <alignment horizontal="right" vertical="top" wrapText="1"/>
    </xf>
    <xf numFmtId="63" fontId="7" fillId="4" borderId="3" applyNumberFormat="1" applyFont="1" applyFill="1" applyBorder="1" applyAlignment="1" applyProtection="0">
      <alignment horizontal="right" vertical="top" wrapText="1"/>
    </xf>
    <xf numFmtId="64" fontId="2" fillId="4" borderId="3" applyNumberFormat="1" applyFont="1" applyFill="1" applyBorder="1" applyAlignment="1" applyProtection="0">
      <alignment vertical="top" wrapText="1"/>
    </xf>
    <xf numFmtId="65" fontId="7" fillId="4" borderId="3" applyNumberFormat="1" applyFont="1" applyFill="1" applyBorder="1" applyAlignment="1" applyProtection="0">
      <alignment vertical="top" wrapText="1"/>
    </xf>
    <xf numFmtId="65" fontId="2" fillId="4" borderId="3" applyNumberFormat="1" applyFont="1" applyFill="1" applyBorder="1" applyAlignment="1" applyProtection="0">
      <alignment vertical="top" wrapText="1"/>
    </xf>
    <xf numFmtId="0" fontId="2" fillId="4" borderId="3" applyNumberFormat="0" applyFont="1" applyFill="1" applyBorder="1" applyAlignment="1" applyProtection="0">
      <alignment horizontal="center" vertical="top" wrapText="1"/>
    </xf>
    <xf numFmtId="0" fontId="2" fillId="3" borderId="3" applyNumberFormat="0" applyFont="1" applyFill="1" applyBorder="1" applyAlignment="1" applyProtection="0">
      <alignment horizontal="center" vertical="top" wrapText="1"/>
    </xf>
    <xf numFmtId="66" fontId="2" fillId="4" borderId="3" applyNumberFormat="1" applyFont="1" applyFill="1" applyBorder="1" applyAlignment="1" applyProtection="0">
      <alignment vertical="top" wrapText="1"/>
    </xf>
    <xf numFmtId="4" fontId="2" fillId="4" borderId="3" applyNumberFormat="1" applyFont="1" applyFill="1" applyBorder="1" applyAlignment="1" applyProtection="0">
      <alignment horizontal="center" vertical="top" wrapText="1"/>
    </xf>
    <xf numFmtId="4" fontId="2" fillId="3" borderId="3" applyNumberFormat="1" applyFont="1" applyFill="1" applyBorder="1" applyAlignment="1" applyProtection="0">
      <alignment horizontal="center" vertical="top" wrapText="1"/>
    </xf>
    <xf numFmtId="65" fontId="0" fillId="3" borderId="3" applyNumberFormat="1" applyFont="1" applyFill="1" applyBorder="1" applyAlignment="1" applyProtection="0">
      <alignment vertical="top" wrapText="1"/>
    </xf>
    <xf numFmtId="49" fontId="10" fillId="3" borderId="3" applyNumberFormat="1" applyFont="1" applyFill="1" applyBorder="1" applyAlignment="1" applyProtection="0">
      <alignment vertical="top" wrapText="1"/>
    </xf>
    <xf numFmtId="0" fontId="7" fillId="3" borderId="3" applyNumberFormat="0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ffffff"/>
      <rgbColor rgb="ffd5d5d5"/>
      <rgbColor rgb="ff017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62"/>
  <sheetViews>
    <sheetView workbookViewId="0" showGridLines="0" defaultGridColor="1"/>
  </sheetViews>
  <sheetFormatPr defaultColWidth="16.3333" defaultRowHeight="19.9" customHeight="1" outlineLevelRow="0" outlineLevelCol="0"/>
  <cols>
    <col min="1" max="1" width="20.6719" style="1" customWidth="1"/>
    <col min="2" max="2" width="16.3516" style="1" customWidth="1"/>
    <col min="3" max="3" width="20" style="1" customWidth="1"/>
    <col min="4" max="4" width="1.35156" style="1" customWidth="1"/>
    <col min="5" max="5" width="16.1719" style="1" customWidth="1"/>
    <col min="6" max="8" width="16.3516" style="1" customWidth="1"/>
    <col min="9" max="256" width="16.3516" style="1" customWidth="1"/>
  </cols>
  <sheetData>
    <row r="1" ht="20.25" customHeight="1">
      <c r="A1" s="2"/>
      <c r="B1" s="2"/>
      <c r="C1" s="2"/>
      <c r="D1" s="2"/>
      <c r="E1" s="2"/>
      <c r="F1" s="2"/>
      <c r="G1" s="2"/>
      <c r="H1" s="2"/>
    </row>
    <row r="2" ht="31.95" customHeight="1">
      <c r="A2" t="s" s="3">
        <v>0</v>
      </c>
      <c r="B2" s="4"/>
      <c r="C2" s="4"/>
      <c r="D2" s="4"/>
      <c r="E2" s="4"/>
      <c r="F2" s="4"/>
      <c r="G2" s="4"/>
      <c r="H2" s="4"/>
    </row>
    <row r="3" ht="20.05" customHeight="1">
      <c r="A3" s="5"/>
      <c r="B3" s="5"/>
      <c r="C3" s="5"/>
      <c r="D3" s="5"/>
      <c r="E3" s="5"/>
      <c r="F3" s="5"/>
      <c r="G3" s="5"/>
      <c r="H3" s="5"/>
    </row>
    <row r="4" ht="20.05" customHeight="1">
      <c r="A4" s="5"/>
      <c r="B4" s="5"/>
      <c r="C4" s="5"/>
      <c r="D4" s="5"/>
      <c r="E4" s="5"/>
      <c r="F4" s="5"/>
      <c r="G4" s="5"/>
      <c r="H4" s="5"/>
    </row>
    <row r="5" ht="20.05" customHeight="1">
      <c r="A5" s="5"/>
      <c r="B5" s="5"/>
      <c r="C5" s="5"/>
      <c r="D5" s="5"/>
      <c r="E5" s="5"/>
      <c r="F5" s="5"/>
      <c r="G5" s="5"/>
      <c r="H5" s="5"/>
    </row>
    <row r="6" ht="25.9" customHeight="1">
      <c r="A6" t="s" s="6">
        <v>1</v>
      </c>
      <c r="B6" s="5"/>
      <c r="C6" s="5"/>
      <c r="D6" s="5"/>
      <c r="E6" t="s" s="6">
        <v>2</v>
      </c>
      <c r="F6" s="7"/>
      <c r="G6" s="5"/>
      <c r="H6" s="5"/>
    </row>
    <row r="7" ht="23.95" customHeight="1">
      <c r="A7" t="s" s="8">
        <v>3</v>
      </c>
      <c r="B7" s="9">
        <v>1000000</v>
      </c>
      <c r="C7" s="5"/>
      <c r="D7" s="5"/>
      <c r="E7" t="s" s="8">
        <v>4</v>
      </c>
      <c r="F7" s="9">
        <v>8000000</v>
      </c>
      <c r="G7" s="5"/>
      <c r="H7" s="5"/>
    </row>
    <row r="8" ht="23.95" customHeight="1">
      <c r="A8" s="7"/>
      <c r="B8" s="10"/>
      <c r="C8" s="5"/>
      <c r="D8" s="5"/>
      <c r="E8" t="s" s="8">
        <v>5</v>
      </c>
      <c r="F8" s="9">
        <v>2000000</v>
      </c>
      <c r="G8" s="5"/>
      <c r="H8" s="5"/>
    </row>
    <row r="9" ht="37.95" customHeight="1">
      <c r="A9" s="11"/>
      <c r="B9" s="10"/>
      <c r="C9" s="5"/>
      <c r="D9" s="5"/>
      <c r="E9" t="s" s="8">
        <v>6</v>
      </c>
      <c r="F9" s="12">
        <v>0.1</v>
      </c>
      <c r="G9" s="5"/>
      <c r="H9" s="5"/>
    </row>
    <row r="10" ht="37.95" customHeight="1">
      <c r="A10" t="s" s="8">
        <v>7</v>
      </c>
      <c r="B10" s="13">
        <v>500000</v>
      </c>
      <c r="C10" s="5"/>
      <c r="D10" s="5"/>
      <c r="E10" s="14"/>
      <c r="F10" s="14"/>
      <c r="G10" s="5"/>
      <c r="H10" s="5"/>
    </row>
    <row r="11" ht="23.95" customHeight="1">
      <c r="A11" t="s" s="8">
        <v>8</v>
      </c>
      <c r="B11" s="15">
        <v>0.08</v>
      </c>
      <c r="C11" s="5"/>
      <c r="D11" s="5"/>
      <c r="E11" t="s" s="8">
        <v>9</v>
      </c>
      <c r="F11" s="16">
        <f>IF(F7&gt;0,F8/(F8+F7),0)</f>
        <v>0.2</v>
      </c>
      <c r="G11" s="5"/>
      <c r="H11" s="5"/>
    </row>
    <row r="12" ht="23.95" customHeight="1">
      <c r="A12" t="s" s="8">
        <v>10</v>
      </c>
      <c r="B12" s="9">
        <f>12</f>
        <v>12</v>
      </c>
      <c r="C12" s="5"/>
      <c r="D12" s="5"/>
      <c r="E12" s="14"/>
      <c r="F12" s="14"/>
      <c r="G12" s="5"/>
      <c r="H12" s="5"/>
    </row>
    <row r="13" ht="23.95" customHeight="1">
      <c r="A13" t="s" s="8">
        <v>11</v>
      </c>
      <c r="B13" s="17">
        <f>(B11*B12/12*B10)</f>
        <v>40000</v>
      </c>
      <c r="C13" s="5"/>
      <c r="D13" s="5"/>
      <c r="E13" s="14"/>
      <c r="F13" s="14"/>
      <c r="G13" s="5"/>
      <c r="H13" s="5"/>
    </row>
    <row r="14" ht="23.95" customHeight="1">
      <c r="A14" t="s" s="8">
        <v>12</v>
      </c>
      <c r="B14" s="13">
        <v>4000000</v>
      </c>
      <c r="C14" s="5"/>
      <c r="D14" s="5"/>
      <c r="E14" s="14"/>
      <c r="F14" s="14"/>
      <c r="G14" s="5"/>
      <c r="H14" s="5"/>
    </row>
    <row r="15" ht="23.95" customHeight="1">
      <c r="A15" t="s" s="8">
        <v>13</v>
      </c>
      <c r="B15" s="18">
        <v>0.3</v>
      </c>
      <c r="C15" s="5"/>
      <c r="D15" s="5"/>
      <c r="E15" s="14"/>
      <c r="F15" s="14"/>
      <c r="G15" s="5"/>
      <c r="H15" s="5"/>
    </row>
    <row r="16" ht="20.05" customHeight="1">
      <c r="A16" s="5"/>
      <c r="B16" s="5"/>
      <c r="C16" s="5"/>
      <c r="D16" s="5"/>
      <c r="E16" s="5"/>
      <c r="F16" s="5"/>
      <c r="G16" s="5"/>
      <c r="H16" s="5"/>
    </row>
    <row r="17" ht="20.05" customHeight="1">
      <c r="A17" s="5"/>
      <c r="B17" s="5"/>
      <c r="C17" s="5"/>
      <c r="D17" s="5"/>
      <c r="E17" s="5"/>
      <c r="F17" s="5"/>
      <c r="G17" s="5"/>
      <c r="H17" s="5"/>
    </row>
    <row r="18" ht="26.85" customHeight="1">
      <c r="A18" t="s" s="19">
        <v>14</v>
      </c>
      <c r="B18" s="5"/>
      <c r="C18" s="5"/>
      <c r="D18" s="5"/>
      <c r="E18" s="5"/>
      <c r="F18" s="14"/>
      <c r="G18" s="14"/>
      <c r="H18" s="5"/>
    </row>
    <row r="19" ht="23.95" customHeight="1">
      <c r="A19" t="s" s="20">
        <v>15</v>
      </c>
      <c r="B19" s="17">
        <v>1000000</v>
      </c>
      <c r="C19" s="21"/>
      <c r="D19" s="21"/>
      <c r="E19" s="21"/>
      <c r="F19" s="21"/>
      <c r="G19" s="21"/>
      <c r="H19" s="5"/>
    </row>
    <row r="20" ht="23.95" customHeight="1">
      <c r="A20" t="s" s="20">
        <v>16</v>
      </c>
      <c r="B20" s="17">
        <f>B57/(1-F9)-B7</f>
        <v>111111.111111111</v>
      </c>
      <c r="C20" s="7"/>
      <c r="D20" s="22"/>
      <c r="E20" s="22"/>
      <c r="F20" s="7"/>
      <c r="G20" s="7"/>
      <c r="H20" s="5"/>
    </row>
    <row r="21" ht="39.95" customHeight="1">
      <c r="A21" t="s" s="20">
        <v>17</v>
      </c>
      <c r="B21" s="17">
        <f>B20+B7</f>
        <v>1111111.11111111</v>
      </c>
      <c r="C21" s="7"/>
      <c r="D21" s="22"/>
      <c r="E21" s="22"/>
      <c r="F21" s="7"/>
      <c r="G21" s="7"/>
      <c r="H21" s="5"/>
    </row>
    <row r="22" ht="39.95" customHeight="1">
      <c r="A22" t="s" s="20">
        <v>18</v>
      </c>
      <c r="B22" s="23">
        <f>IF(B21&gt;0,F7/B21,0)</f>
        <v>7.20000000000001</v>
      </c>
      <c r="C22" t="s" s="20">
        <v>19</v>
      </c>
      <c r="D22" s="5"/>
      <c r="E22" s="5"/>
      <c r="F22" s="5"/>
      <c r="G22" s="5"/>
      <c r="H22" s="5"/>
    </row>
    <row r="23" ht="20.05" customHeight="1">
      <c r="A23" s="24"/>
      <c r="B23" s="21"/>
      <c r="C23" s="14"/>
      <c r="D23" s="21"/>
      <c r="E23" s="21"/>
      <c r="F23" s="14"/>
      <c r="G23" s="14"/>
      <c r="H23" s="5"/>
    </row>
    <row r="24" ht="39.95" customHeight="1">
      <c r="A24" s="11"/>
      <c r="B24" t="s" s="25">
        <v>20</v>
      </c>
      <c r="C24" t="s" s="25">
        <v>21</v>
      </c>
      <c r="D24" s="22"/>
      <c r="E24" t="s" s="25">
        <v>22</v>
      </c>
      <c r="F24" t="s" s="25">
        <v>23</v>
      </c>
      <c r="G24" t="s" s="25">
        <v>24</v>
      </c>
      <c r="H24" s="5"/>
    </row>
    <row r="25" ht="23.95" customHeight="1">
      <c r="A25" t="s" s="20">
        <v>25</v>
      </c>
      <c r="B25" s="26">
        <f>G25</f>
        <v>3.6</v>
      </c>
      <c r="C25" s="27">
        <f>IF(AND(B14&gt;0,B21&gt;0),B14/B21,E25)</f>
        <v>3.6</v>
      </c>
      <c r="D25" s="7"/>
      <c r="E25" s="28">
        <f>B22*(1-B15)</f>
        <v>5.04000000000001</v>
      </c>
      <c r="F25" s="27">
        <f>B22</f>
        <v>7.20000000000001</v>
      </c>
      <c r="G25" s="27">
        <f>MIN(C25:F25)</f>
        <v>3.6</v>
      </c>
      <c r="H25" s="5"/>
    </row>
    <row r="26" ht="20.05" customHeight="1">
      <c r="A26" s="29"/>
      <c r="B26" s="30"/>
      <c r="C26" s="5"/>
      <c r="D26" s="30"/>
      <c r="E26" s="30"/>
      <c r="F26" s="5"/>
      <c r="G26" s="5"/>
      <c r="H26" s="5"/>
    </row>
    <row r="27" ht="20.05" customHeight="1">
      <c r="A27" s="29"/>
      <c r="B27" s="30"/>
      <c r="C27" s="5"/>
      <c r="D27" s="30"/>
      <c r="E27" s="30"/>
      <c r="F27" s="5"/>
      <c r="G27" s="5"/>
      <c r="H27" s="5"/>
    </row>
    <row r="28" ht="24.9" customHeight="1">
      <c r="A28" s="31"/>
      <c r="B28" t="s" s="32">
        <v>26</v>
      </c>
      <c r="C28" s="5"/>
      <c r="D28" s="30"/>
      <c r="E28" s="30"/>
      <c r="F28" s="5"/>
      <c r="G28" s="5"/>
      <c r="H28" s="5"/>
    </row>
    <row r="29" ht="23.95" customHeight="1">
      <c r="A29" s="11"/>
      <c r="B29" t="s" s="25">
        <v>27</v>
      </c>
      <c r="C29" t="s" s="25">
        <v>28</v>
      </c>
      <c r="D29" s="30"/>
      <c r="E29" s="30"/>
      <c r="F29" s="5"/>
      <c r="G29" s="5"/>
      <c r="H29" s="5"/>
    </row>
    <row r="30" ht="22.95" customHeight="1">
      <c r="A30" t="s" s="8">
        <v>3</v>
      </c>
      <c r="B30" s="33">
        <f>B57</f>
        <v>1000000</v>
      </c>
      <c r="C30" s="34">
        <f>C57</f>
        <v>0.649819494584837</v>
      </c>
      <c r="D30" s="30"/>
      <c r="E30" s="30"/>
      <c r="F30" s="5"/>
      <c r="G30" s="5"/>
      <c r="H30" s="5"/>
    </row>
    <row r="31" ht="22.95" customHeight="1">
      <c r="A31" t="s" s="8">
        <v>29</v>
      </c>
      <c r="B31" s="33">
        <f>B58</f>
        <v>150000</v>
      </c>
      <c r="C31" s="34">
        <f>C58</f>
        <v>0.0974729241877256</v>
      </c>
      <c r="D31" s="30"/>
      <c r="E31" s="30"/>
      <c r="F31" s="5"/>
      <c r="G31" s="5"/>
      <c r="H31" s="5"/>
    </row>
    <row r="32" ht="37.95" customHeight="1">
      <c r="A32" t="s" s="8">
        <v>30</v>
      </c>
      <c r="B32" s="33">
        <f>B59</f>
        <v>111111.111111111</v>
      </c>
      <c r="C32" s="34">
        <f>C59</f>
        <v>0.0722021660649818</v>
      </c>
      <c r="D32" s="30"/>
      <c r="E32" s="30"/>
      <c r="F32" s="5"/>
      <c r="G32" s="5"/>
      <c r="H32" s="5"/>
    </row>
    <row r="33" ht="22.95" customHeight="1">
      <c r="A33" t="s" s="8">
        <v>31</v>
      </c>
      <c r="B33" s="33">
        <f>B60</f>
        <v>277777.777777777</v>
      </c>
      <c r="C33" s="34">
        <f>C60</f>
        <v>0.180505415162454</v>
      </c>
      <c r="D33" s="30"/>
      <c r="E33" s="30"/>
      <c r="F33" s="5"/>
      <c r="G33" s="5"/>
      <c r="H33" s="5"/>
    </row>
    <row r="34" ht="22.95" customHeight="1">
      <c r="A34" s="7"/>
      <c r="B34" s="33">
        <f>B61</f>
        <v>1538888.88888889</v>
      </c>
      <c r="C34" s="34">
        <f>C61</f>
        <v>1</v>
      </c>
      <c r="D34" s="30"/>
      <c r="E34" s="30"/>
      <c r="F34" s="5"/>
      <c r="G34" s="5"/>
      <c r="H34" s="5"/>
    </row>
    <row r="35" ht="20.05" customHeight="1">
      <c r="A35" s="29"/>
      <c r="B35" s="30"/>
      <c r="C35" s="5"/>
      <c r="D35" s="30"/>
      <c r="E35" s="30"/>
      <c r="F35" s="5"/>
      <c r="G35" s="5"/>
      <c r="H35" s="5"/>
    </row>
    <row r="36" ht="20.05" customHeight="1">
      <c r="A36" s="5"/>
      <c r="B36" s="35"/>
      <c r="C36" s="5"/>
      <c r="D36" s="5"/>
      <c r="E36" s="5"/>
      <c r="F36" s="5"/>
      <c r="G36" s="5"/>
      <c r="H36" s="5"/>
    </row>
    <row r="37" ht="45.85" customHeight="1">
      <c r="A37" t="s" s="19">
        <v>32</v>
      </c>
      <c r="B37" s="5"/>
      <c r="C37" s="5"/>
      <c r="D37" s="5"/>
      <c r="E37" s="5"/>
      <c r="F37" s="5"/>
      <c r="G37" s="5"/>
      <c r="H37" s="5"/>
    </row>
    <row r="38" ht="23.95" customHeight="1">
      <c r="A38" t="s" s="8">
        <v>33</v>
      </c>
      <c r="B38" s="36">
        <v>6.086</v>
      </c>
      <c r="C38" t="s" s="37">
        <v>34</v>
      </c>
      <c r="D38" s="38"/>
      <c r="E38" s="39">
        <f>F11</f>
        <v>0.2</v>
      </c>
      <c r="F38" t="s" s="37">
        <v>35</v>
      </c>
      <c r="G38" s="40">
        <f>F50</f>
        <v>0.200031433510981</v>
      </c>
      <c r="H38" s="41"/>
    </row>
    <row r="39" ht="22.95" customHeight="1">
      <c r="A39" s="7"/>
      <c r="B39" s="27"/>
      <c r="C39" s="14"/>
      <c r="D39" s="14"/>
      <c r="E39" s="14"/>
      <c r="F39" s="14"/>
      <c r="G39" s="14"/>
      <c r="H39" s="5"/>
    </row>
    <row r="40" ht="23.95" customHeight="1">
      <c r="A40" s="7"/>
      <c r="B40" s="27"/>
      <c r="C40" s="7"/>
      <c r="D40" s="22"/>
      <c r="E40" s="22"/>
      <c r="F40" s="7"/>
      <c r="G40" s="7"/>
      <c r="H40" s="42"/>
    </row>
    <row r="41" ht="39.95" customHeight="1">
      <c r="A41" s="7"/>
      <c r="B41" s="27"/>
      <c r="C41" t="s" s="25">
        <v>21</v>
      </c>
      <c r="D41" s="22"/>
      <c r="E41" t="s" s="25">
        <v>22</v>
      </c>
      <c r="F41" t="s" s="25">
        <v>23</v>
      </c>
      <c r="G41" t="s" s="25">
        <v>24</v>
      </c>
      <c r="H41" s="43"/>
    </row>
    <row r="42" ht="23.95" customHeight="1">
      <c r="A42" t="s" s="8">
        <v>36</v>
      </c>
      <c r="B42" s="27">
        <f>G42</f>
        <v>3.6</v>
      </c>
      <c r="C42" s="27">
        <f>C25</f>
        <v>3.6</v>
      </c>
      <c r="D42" s="22"/>
      <c r="E42" s="44">
        <f>B38*(1-B15)</f>
        <v>4.2602</v>
      </c>
      <c r="F42" s="45">
        <f>B38</f>
        <v>6.086</v>
      </c>
      <c r="G42" s="27">
        <f>MIN(C42:F42)</f>
        <v>3.6</v>
      </c>
      <c r="H42" s="42"/>
    </row>
    <row r="43" ht="23.95" customHeight="1">
      <c r="A43" s="7"/>
      <c r="B43" s="22"/>
      <c r="C43" s="7"/>
      <c r="D43" s="22"/>
      <c r="E43" s="22"/>
      <c r="F43" s="7"/>
      <c r="G43" s="7"/>
      <c r="H43" s="42"/>
    </row>
    <row r="44" ht="23.95" customHeight="1">
      <c r="A44" t="s" s="8">
        <v>37</v>
      </c>
      <c r="B44" s="46">
        <f>(B48+B47)/(1-B49-F11)</f>
        <v>1642857.14285714</v>
      </c>
      <c r="C44" s="7"/>
      <c r="D44" s="22"/>
      <c r="E44" s="22"/>
      <c r="F44" s="7"/>
      <c r="G44" s="7"/>
      <c r="H44" s="42"/>
    </row>
    <row r="45" ht="23.95" customHeight="1">
      <c r="A45" s="7"/>
      <c r="B45" s="22"/>
      <c r="C45" s="7"/>
      <c r="D45" s="22"/>
      <c r="E45" s="22"/>
      <c r="F45" s="7"/>
      <c r="G45" s="7"/>
      <c r="H45" s="42"/>
    </row>
    <row r="46" ht="23.95" customHeight="1">
      <c r="A46" s="7"/>
      <c r="B46" t="s" s="25">
        <v>38</v>
      </c>
      <c r="C46" t="s" s="25">
        <v>5</v>
      </c>
      <c r="D46" s="22"/>
      <c r="E46" t="s" s="25">
        <v>39</v>
      </c>
      <c r="F46" t="s" s="25">
        <v>28</v>
      </c>
      <c r="G46" s="7"/>
      <c r="H46" s="42"/>
    </row>
    <row r="47" ht="22.95" customHeight="1">
      <c r="A47" t="s" s="8">
        <v>3</v>
      </c>
      <c r="B47" s="47">
        <f>B7</f>
        <v>1000000</v>
      </c>
      <c r="C47" s="7"/>
      <c r="D47" s="7"/>
      <c r="E47" s="33">
        <f>B7</f>
        <v>1000000</v>
      </c>
      <c r="F47" s="34">
        <f>IF($E$61&gt;0,E47/$E$51,0)</f>
        <v>0.608695652173914</v>
      </c>
      <c r="G47" s="7"/>
      <c r="H47" s="42"/>
    </row>
    <row r="48" ht="22.95" customHeight="1">
      <c r="A48" t="s" s="8">
        <v>29</v>
      </c>
      <c r="B48" s="47">
        <f>IF(B42&gt;0,($B$10*(1+$B$12/12*$B$11))/B42,0)</f>
        <v>150000</v>
      </c>
      <c r="C48" s="27">
        <f>E48*B42</f>
        <v>540000</v>
      </c>
      <c r="D48" s="33"/>
      <c r="E48" s="33">
        <f>IF(B42&gt;0,(B10*(1+B12/12*B11))/B42,0)</f>
        <v>150000</v>
      </c>
      <c r="F48" s="34">
        <f>IF($E$61&gt;0,E48/$E$51,0)</f>
        <v>0.0913043478260871</v>
      </c>
      <c r="G48" s="48"/>
      <c r="H48" s="49"/>
    </row>
    <row r="49" ht="37.95" customHeight="1">
      <c r="A49" t="s" s="8">
        <v>30</v>
      </c>
      <c r="B49" s="34">
        <v>0.1</v>
      </c>
      <c r="C49" s="7"/>
      <c r="D49" s="47"/>
      <c r="E49" s="47">
        <f>B49*E51</f>
        <v>164285.714285714</v>
      </c>
      <c r="F49" s="34">
        <f>IF($E$61&gt;0,E49/$E$51,0)</f>
        <v>0.1</v>
      </c>
      <c r="G49" s="48"/>
      <c r="H49" s="49"/>
    </row>
    <row r="50" ht="22.95" customHeight="1">
      <c r="A50" t="s" s="8">
        <v>31</v>
      </c>
      <c r="B50" s="50">
        <f>F11</f>
        <v>0.2</v>
      </c>
      <c r="C50" s="10">
        <f>E50*B38</f>
        <v>2000000</v>
      </c>
      <c r="D50" s="47"/>
      <c r="E50" s="47">
        <f>F8/B38</f>
        <v>328623.069339468</v>
      </c>
      <c r="F50" s="34">
        <f>IF($E$61&gt;0,E50/$E$51,0)</f>
        <v>0.200031433510981</v>
      </c>
      <c r="G50" s="51"/>
      <c r="H50" s="52"/>
    </row>
    <row r="51" ht="23.95" customHeight="1">
      <c r="A51" s="7"/>
      <c r="B51" s="7"/>
      <c r="C51" s="7"/>
      <c r="D51" s="46"/>
      <c r="E51" s="46">
        <f>B44</f>
        <v>1642857.14285714</v>
      </c>
      <c r="F51" s="34">
        <f>IF($E$61&gt;0,E51/$E$51,0)</f>
        <v>1</v>
      </c>
      <c r="G51" s="7"/>
      <c r="H51" s="42"/>
    </row>
    <row r="52" ht="20.05" customHeight="1">
      <c r="A52" s="5"/>
      <c r="B52" s="5"/>
      <c r="C52" s="53"/>
      <c r="D52" s="5"/>
      <c r="E52" s="5"/>
      <c r="F52" s="5"/>
      <c r="G52" s="5"/>
      <c r="H52" s="5"/>
    </row>
    <row r="53" ht="20.05" customHeight="1">
      <c r="A53" s="5"/>
      <c r="B53" s="5"/>
      <c r="C53" s="5"/>
      <c r="D53" s="5"/>
      <c r="E53" s="5"/>
      <c r="F53" s="5"/>
      <c r="G53" s="5"/>
      <c r="H53" s="5"/>
    </row>
    <row r="54" ht="28.85" customHeight="1">
      <c r="A54" t="s" s="54">
        <v>40</v>
      </c>
      <c r="B54" s="5"/>
      <c r="C54" s="5"/>
      <c r="D54" s="30"/>
      <c r="E54" s="30"/>
      <c r="F54" s="5"/>
      <c r="G54" s="5"/>
      <c r="H54" s="55"/>
    </row>
    <row r="55" ht="41.9" customHeight="1">
      <c r="A55" s="31"/>
      <c r="B55" t="s" s="32">
        <v>26</v>
      </c>
      <c r="C55" s="5"/>
      <c r="D55" s="30"/>
      <c r="E55" t="s" s="32">
        <v>41</v>
      </c>
      <c r="F55" s="5"/>
      <c r="G55" s="5"/>
      <c r="H55" s="5"/>
    </row>
    <row r="56" ht="23.95" customHeight="1">
      <c r="A56" s="11"/>
      <c r="B56" t="s" s="25">
        <v>27</v>
      </c>
      <c r="C56" t="s" s="25">
        <v>28</v>
      </c>
      <c r="D56" s="5"/>
      <c r="E56" s="14"/>
      <c r="F56" t="s" s="25">
        <v>28</v>
      </c>
      <c r="G56" s="5"/>
      <c r="H56" s="5"/>
    </row>
    <row r="57" ht="22.95" customHeight="1">
      <c r="A57" t="s" s="8">
        <v>3</v>
      </c>
      <c r="B57" s="33">
        <f>B7</f>
        <v>1000000</v>
      </c>
      <c r="C57" s="34">
        <f>IF($B$61&gt;0,B57/$B$61,0)</f>
        <v>0.649819494584837</v>
      </c>
      <c r="D57" s="5"/>
      <c r="E57" s="33">
        <f>B7</f>
        <v>1000000</v>
      </c>
      <c r="F57" s="34">
        <f>IF($E$61&gt;0,E57/$E$61,0)</f>
        <v>0.60867651933386</v>
      </c>
      <c r="G57" s="5"/>
      <c r="H57" s="49"/>
    </row>
    <row r="58" ht="22.95" customHeight="1">
      <c r="A58" t="s" s="8">
        <v>29</v>
      </c>
      <c r="B58" s="33">
        <f>IF(B25&gt;0,(B10+B13)/B25,0)</f>
        <v>150000</v>
      </c>
      <c r="C58" s="34">
        <f>IF($B$61&gt;0,B58/$B$61,0)</f>
        <v>0.0974729241877256</v>
      </c>
      <c r="D58" s="5"/>
      <c r="E58" s="33">
        <f>E48</f>
        <v>150000</v>
      </c>
      <c r="F58" s="34">
        <f>IF($E$61&gt;0,E58/$E$61,0)</f>
        <v>0.091301477900079</v>
      </c>
      <c r="G58" s="5"/>
      <c r="H58" s="49"/>
    </row>
    <row r="59" ht="37.95" customHeight="1">
      <c r="A59" t="s" s="8">
        <v>30</v>
      </c>
      <c r="B59" s="33">
        <f>B20</f>
        <v>111111.111111111</v>
      </c>
      <c r="C59" s="34">
        <f>IF($B$61&gt;0,B59/$B$61,0)</f>
        <v>0.0722021660649818</v>
      </c>
      <c r="D59" s="5"/>
      <c r="E59" s="47">
        <f>E49</f>
        <v>164285.714285714</v>
      </c>
      <c r="F59" s="34">
        <f>IF($E$61&gt;0,E59/$E$61,0)</f>
        <v>0.09999685674770541</v>
      </c>
      <c r="G59" s="5"/>
      <c r="H59" s="5"/>
    </row>
    <row r="60" ht="22.95" customHeight="1">
      <c r="A60" t="s" s="8">
        <v>31</v>
      </c>
      <c r="B60" s="33">
        <f>IF(B22&gt;0,F8/B22,0)</f>
        <v>277777.777777777</v>
      </c>
      <c r="C60" s="34">
        <f>IF($B$61&gt;0,B60/$B$61,0)</f>
        <v>0.180505415162454</v>
      </c>
      <c r="D60" s="5"/>
      <c r="E60" s="47">
        <f>E50</f>
        <v>328623.069339468</v>
      </c>
      <c r="F60" s="34">
        <f>IF($E$61&gt;0,E60/$E$61,0)</f>
        <v>0.200025146018357</v>
      </c>
      <c r="G60" s="5"/>
      <c r="H60" s="5"/>
    </row>
    <row r="61" ht="22.95" customHeight="1">
      <c r="A61" s="7"/>
      <c r="B61" s="47">
        <f>SUM(B57:B60)</f>
        <v>1538888.88888889</v>
      </c>
      <c r="C61" s="34">
        <f>IF($B$61&gt;0,B61/$B$61,0)</f>
        <v>1</v>
      </c>
      <c r="D61" s="5"/>
      <c r="E61" s="47">
        <f>SUM(E57:E60)</f>
        <v>1642908.78362518</v>
      </c>
      <c r="F61" s="34">
        <f>IF($E$61&gt;0,E61/$E$61,0)</f>
        <v>1</v>
      </c>
      <c r="G61" s="5"/>
      <c r="H61" s="5"/>
    </row>
    <row r="62" ht="20.05" customHeight="1">
      <c r="A62" s="5"/>
      <c r="B62" s="5"/>
      <c r="C62" s="5"/>
      <c r="D62" s="5"/>
      <c r="E62" s="5"/>
      <c r="F62" s="5"/>
      <c r="G62" s="5"/>
      <c r="H62" s="5"/>
    </row>
  </sheetData>
  <mergeCells count="9">
    <mergeCell ref="A18:E18"/>
    <mergeCell ref="A6:B6"/>
    <mergeCell ref="A2:G2"/>
    <mergeCell ref="C22:G22"/>
    <mergeCell ref="B55:C55"/>
    <mergeCell ref="E55:F55"/>
    <mergeCell ref="A54:C54"/>
    <mergeCell ref="A37:G37"/>
    <mergeCell ref="B28:C28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